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Documents\CPSA\TRIALS\Trials for 2027\ATA TRAP AND DOUBLES\"/>
    </mc:Choice>
  </mc:AlternateContent>
  <xr:revisionPtr revIDLastSave="0" documentId="13_ncr:1_{B775F2B1-4CE7-412A-9B13-9B3DE868A3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3" sheetId="3" r:id="rId2"/>
  </sheets>
  <definedNames>
    <definedName name="_xlnm._FilterDatabase" localSheetId="0" hidden="1">Sheet1!$A$18:$AO$19</definedName>
    <definedName name="_xlnm.Print_Area" localSheetId="0">Sheet1!$A$1:$AO$24</definedName>
    <definedName name="_xlnm.Print_Titles" localSheetId="0">Sheet1!$18:$18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20" i="1" l="1"/>
  <c r="AL21" i="1"/>
  <c r="AL22" i="1"/>
  <c r="AL19" i="1"/>
  <c r="AB22" i="1"/>
  <c r="AA22" i="1" s="1"/>
  <c r="AC22" i="1"/>
  <c r="AD22" i="1"/>
  <c r="AE22" i="1"/>
  <c r="AF22" i="1"/>
  <c r="AG22" i="1"/>
  <c r="AH22" i="1"/>
  <c r="AI22" i="1"/>
  <c r="AJ22" i="1"/>
  <c r="AB20" i="1"/>
  <c r="AA20" i="1" s="1"/>
  <c r="AC20" i="1"/>
  <c r="AD20" i="1"/>
  <c r="AE20" i="1"/>
  <c r="AF20" i="1"/>
  <c r="AG20" i="1"/>
  <c r="AH20" i="1"/>
  <c r="AI20" i="1"/>
  <c r="AJ20" i="1"/>
  <c r="AB21" i="1"/>
  <c r="AA21" i="1" s="1"/>
  <c r="AC21" i="1"/>
  <c r="AD21" i="1"/>
  <c r="AE21" i="1"/>
  <c r="AF21" i="1"/>
  <c r="AG21" i="1"/>
  <c r="AH21" i="1"/>
  <c r="AI21" i="1"/>
  <c r="AB19" i="1"/>
  <c r="AA19" i="1" s="1"/>
  <c r="AC19" i="1"/>
  <c r="AD19" i="1"/>
  <c r="AE19" i="1"/>
  <c r="AF19" i="1"/>
  <c r="AG19" i="1"/>
  <c r="AH19" i="1"/>
  <c r="AI19" i="1"/>
  <c r="AK22" i="1" l="1"/>
  <c r="AK20" i="1"/>
  <c r="AJ21" i="1"/>
  <c r="AK21" i="1" s="1"/>
  <c r="AJ19" i="1"/>
  <c r="AK19" i="1" s="1"/>
</calcChain>
</file>

<file path=xl/sharedStrings.xml><?xml version="1.0" encoding="utf-8"?>
<sst xmlns="http://schemas.openxmlformats.org/spreadsheetml/2006/main" count="55" uniqueCount="37">
  <si>
    <t>Initials</t>
  </si>
  <si>
    <t>CPSA NO</t>
  </si>
  <si>
    <t>Surname</t>
  </si>
  <si>
    <t>NO. OF SCORES</t>
  </si>
  <si>
    <t>TOTAL</t>
  </si>
  <si>
    <t>AVE</t>
  </si>
  <si>
    <t>POS</t>
  </si>
  <si>
    <t>QUALIFIED</t>
  </si>
  <si>
    <t>CATEGORY</t>
  </si>
  <si>
    <t>J</t>
  </si>
  <si>
    <t>MQS REQ'D</t>
  </si>
  <si>
    <t>CTSASA NATIONAL PROTEA TRIAL : ATA TRAP</t>
  </si>
  <si>
    <t>SA Grand 2026</t>
  </si>
  <si>
    <t>Trial Levy Paid</t>
  </si>
  <si>
    <t>ATA Trapshooting World Championship, USA</t>
  </si>
  <si>
    <t>SENIOR</t>
  </si>
  <si>
    <t>M</t>
  </si>
  <si>
    <t>Raw</t>
  </si>
  <si>
    <t>Paid</t>
  </si>
  <si>
    <t>de Wet</t>
  </si>
  <si>
    <t>TRIAL POSITIONS</t>
  </si>
  <si>
    <t>28th July 2027 to 7th August 2027</t>
  </si>
  <si>
    <t>BEST 8 ex 21 SCORES</t>
  </si>
  <si>
    <t>KZN STD MAY 2026</t>
  </si>
  <si>
    <t>MP STD JUN 2026</t>
  </si>
  <si>
    <t>WC STD SEPT 2026</t>
  </si>
  <si>
    <t>FS STD AUG 2026</t>
  </si>
  <si>
    <t>NC STD OCT 2026</t>
  </si>
  <si>
    <t>GN STD JAN 2027</t>
  </si>
  <si>
    <t>LIM STD FEB 2027</t>
  </si>
  <si>
    <t>CG STD MAR 2027</t>
  </si>
  <si>
    <t>EC STD APR 2027</t>
  </si>
  <si>
    <t>Last date to register for this trial is 17th February 2027</t>
  </si>
  <si>
    <t>Cook</t>
  </si>
  <si>
    <t>VETERAN</t>
  </si>
  <si>
    <t>Z</t>
  </si>
  <si>
    <t>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</si>
</sst>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color indexed="8"/>
      <name val="Calibri"/>
      <family val="2"/>
    </font>
    <font>
      <b/>
      <sz val="11"/>
      <color indexed="8"/>
      <name val="Calibri"/>
      <family val="2"/>
    </font>
    <font>
      <b/>
      <sz val="24"/>
      <color theme="1"/>
      <name val="NewsGoth BT"/>
      <family val="2"/>
    </font>
    <font>
      <sz val="11"/>
      <color theme="1"/>
      <name val="NewsGoth BT"/>
      <family val="2"/>
    </font>
    <font>
      <sz val="18"/>
      <color theme="1"/>
      <name val="NewsGoth BT"/>
      <family val="2"/>
    </font>
    <font>
      <sz val="12"/>
      <color theme="1"/>
      <name val="NewsGoth BT"/>
      <family val="2"/>
    </font>
    <font>
      <b/>
      <sz val="20"/>
      <color theme="1"/>
      <name val="NewsGoth BT"/>
      <family val="2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2" fillId="2" borderId="4" xfId="1" applyFont="1" applyFill="1" applyBorder="1" applyAlignment="1">
      <alignment horizontal="left"/>
    </xf>
    <xf numFmtId="0" fontId="2" fillId="2" borderId="4" xfId="1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 textRotation="90"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3" borderId="4" xfId="0" applyFill="1" applyBorder="1" applyAlignment="1">
      <alignment horizontal="center"/>
    </xf>
    <xf numFmtId="10" fontId="0" fillId="3" borderId="4" xfId="0" applyNumberFormat="1" applyFill="1" applyBorder="1" applyAlignment="1">
      <alignment horizontal="center"/>
    </xf>
    <xf numFmtId="0" fontId="2" fillId="2" borderId="4" xfId="1" applyFont="1" applyFill="1" applyBorder="1" applyAlignment="1">
      <alignment horizontal="center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10" fontId="11" fillId="3" borderId="4" xfId="0" applyNumberFormat="1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textRotation="90"/>
    </xf>
    <xf numFmtId="0" fontId="4" fillId="2" borderId="8" xfId="2" applyFont="1" applyFill="1" applyBorder="1" applyAlignment="1">
      <alignment horizontal="center" textRotation="90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0" fontId="14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0" fontId="11" fillId="0" borderId="4" xfId="0" applyNumberFormat="1" applyFon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2" fontId="14" fillId="0" borderId="4" xfId="0" applyNumberFormat="1" applyFont="1" applyBorder="1" applyAlignment="1">
      <alignment horizontal="center"/>
    </xf>
    <xf numFmtId="0" fontId="5" fillId="2" borderId="12" xfId="1" applyFont="1" applyFill="1" applyBorder="1" applyAlignment="1">
      <alignment horizontal="center" textRotation="90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4" borderId="0" xfId="0" applyFont="1" applyFill="1" applyAlignment="1">
      <alignment horizontal="center"/>
    </xf>
  </cellXfs>
  <cellStyles count="3">
    <cellStyle name="Normal" xfId="0" builtinId="0"/>
    <cellStyle name="Normal_Sheet1" xfId="1" xr:uid="{00000000-0005-0000-0000-000001000000}"/>
    <cellStyle name="Normal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971550</xdr:colOff>
      <xdr:row>0</xdr:row>
      <xdr:rowOff>0</xdr:rowOff>
    </xdr:from>
    <xdr:to>
      <xdr:col>36</xdr:col>
      <xdr:colOff>46863</xdr:colOff>
      <xdr:row>9</xdr:row>
      <xdr:rowOff>68580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2F7BBF-9456-4D51-A060-158AE515B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0"/>
          <a:ext cx="7562088" cy="178308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0</xdr:row>
      <xdr:rowOff>152400</xdr:rowOff>
    </xdr:from>
    <xdr:to>
      <xdr:col>2</xdr:col>
      <xdr:colOff>534924</xdr:colOff>
      <xdr:row>9</xdr:row>
      <xdr:rowOff>1905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66AC86-706D-4EF0-9239-5DCA19E73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52400"/>
          <a:ext cx="1563624" cy="1554480"/>
        </a:xfrm>
        <a:prstGeom prst="rect">
          <a:avLst/>
        </a:prstGeom>
      </xdr:spPr>
    </xdr:pic>
    <xdr:clientData/>
  </xdr:twoCellAnchor>
  <xdr:twoCellAnchor editAs="oneCell">
    <xdr:from>
      <xdr:col>38</xdr:col>
      <xdr:colOff>57150</xdr:colOff>
      <xdr:row>0</xdr:row>
      <xdr:rowOff>104775</xdr:rowOff>
    </xdr:from>
    <xdr:to>
      <xdr:col>40</xdr:col>
      <xdr:colOff>439674</xdr:colOff>
      <xdr:row>8</xdr:row>
      <xdr:rowOff>135255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408764-7EFB-D076-2A53-7C515455A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00" y="104775"/>
          <a:ext cx="1563624" cy="1554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0:AP24"/>
  <sheetViews>
    <sheetView tabSelected="1" workbookViewId="0">
      <selection activeCell="A19" sqref="A19"/>
    </sheetView>
  </sheetViews>
  <sheetFormatPr defaultRowHeight="15" x14ac:dyDescent="0.25"/>
  <cols>
    <col min="2" max="2" width="8.85546875" bestFit="1" customWidth="1"/>
    <col min="3" max="3" width="8.85546875" style="1" bestFit="1" customWidth="1"/>
    <col min="4" max="4" width="18.5703125" style="18" bestFit="1" customWidth="1"/>
    <col min="5" max="5" width="7.5703125" bestFit="1" customWidth="1"/>
    <col min="6" max="26" width="3" bestFit="1" customWidth="1"/>
    <col min="27" max="34" width="3.5703125" customWidth="1"/>
    <col min="35" max="35" width="3" style="1" bestFit="1" customWidth="1"/>
    <col min="36" max="36" width="6.5703125" style="1" bestFit="1" customWidth="1"/>
    <col min="37" max="37" width="7.85546875" style="1" bestFit="1" customWidth="1"/>
    <col min="38" max="38" width="5.28515625" style="1" bestFit="1" customWidth="1"/>
    <col min="39" max="39" width="8.7109375" style="1" bestFit="1" customWidth="1"/>
    <col min="40" max="40" width="9" bestFit="1" customWidth="1"/>
    <col min="41" max="41" width="8.85546875" bestFit="1" customWidth="1"/>
  </cols>
  <sheetData>
    <row r="10" spans="1:42" s="4" customFormat="1" ht="35.25" customHeight="1" x14ac:dyDescent="0.45">
      <c r="A10" s="39" t="s">
        <v>11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"/>
    </row>
    <row r="11" spans="1:42" s="4" customFormat="1" ht="23.25" x14ac:dyDescent="0.35">
      <c r="A11" s="40" t="s">
        <v>14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6"/>
    </row>
    <row r="12" spans="1:42" s="4" customFormat="1" ht="23.25" x14ac:dyDescent="0.35">
      <c r="A12" s="41" t="s">
        <v>21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6"/>
    </row>
    <row r="13" spans="1:42" ht="15.75" customHeight="1" x14ac:dyDescent="0.3">
      <c r="A13" s="42" t="s">
        <v>32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</row>
    <row r="14" spans="1:42" s="4" customFormat="1" ht="24" thickBot="1" x14ac:dyDescent="0.4">
      <c r="B14" s="7"/>
      <c r="C14" s="7"/>
      <c r="D14" s="1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6"/>
      <c r="AB14" s="6"/>
      <c r="AC14" s="6"/>
      <c r="AD14" s="5"/>
      <c r="AE14" s="5"/>
      <c r="AF14" s="5"/>
      <c r="AG14" s="5"/>
      <c r="AH14" s="5"/>
      <c r="AI14" s="6"/>
      <c r="AJ14" s="6"/>
      <c r="AK14" s="6"/>
      <c r="AL14" s="6"/>
      <c r="AM14" s="6"/>
      <c r="AN14" s="6"/>
      <c r="AO14" s="6"/>
      <c r="AP14" s="6"/>
    </row>
    <row r="15" spans="1:42" s="4" customFormat="1" ht="26.25" thickBot="1" x14ac:dyDescent="0.4">
      <c r="A15" s="36" t="s">
        <v>20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8"/>
    </row>
    <row r="16" spans="1:42" ht="15.75" thickBot="1" x14ac:dyDescent="0.3">
      <c r="AA16" s="2"/>
      <c r="AI16"/>
      <c r="AN16" s="1"/>
      <c r="AO16" s="1"/>
    </row>
    <row r="17" spans="1:41" x14ac:dyDescent="0.25">
      <c r="AA17" s="33" t="s">
        <v>22</v>
      </c>
      <c r="AB17" s="34"/>
      <c r="AC17" s="34"/>
      <c r="AD17" s="34"/>
      <c r="AE17" s="34"/>
      <c r="AF17" s="34"/>
      <c r="AG17" s="34"/>
      <c r="AH17" s="34"/>
      <c r="AI17" s="35"/>
      <c r="AN17" s="1"/>
    </row>
    <row r="18" spans="1:41" ht="102" customHeight="1" thickBot="1" x14ac:dyDescent="0.3">
      <c r="A18" s="16" t="s">
        <v>13</v>
      </c>
      <c r="B18" s="8" t="s">
        <v>1</v>
      </c>
      <c r="C18" s="9" t="s">
        <v>0</v>
      </c>
      <c r="D18" s="8" t="s">
        <v>2</v>
      </c>
      <c r="E18" s="21" t="s">
        <v>8</v>
      </c>
      <c r="F18" s="10" t="s">
        <v>23</v>
      </c>
      <c r="G18" s="10" t="s">
        <v>23</v>
      </c>
      <c r="H18" s="10" t="s">
        <v>24</v>
      </c>
      <c r="I18" s="10" t="s">
        <v>24</v>
      </c>
      <c r="J18" s="10" t="s">
        <v>26</v>
      </c>
      <c r="K18" s="10" t="s">
        <v>26</v>
      </c>
      <c r="L18" s="10" t="s">
        <v>25</v>
      </c>
      <c r="M18" s="10" t="s">
        <v>25</v>
      </c>
      <c r="N18" s="10" t="s">
        <v>27</v>
      </c>
      <c r="O18" s="10" t="s">
        <v>27</v>
      </c>
      <c r="P18" s="10" t="s">
        <v>28</v>
      </c>
      <c r="Q18" s="10" t="s">
        <v>28</v>
      </c>
      <c r="R18" s="10" t="s">
        <v>29</v>
      </c>
      <c r="S18" s="10" t="s">
        <v>29</v>
      </c>
      <c r="T18" s="10" t="s">
        <v>30</v>
      </c>
      <c r="U18" s="10" t="s">
        <v>30</v>
      </c>
      <c r="V18" s="10" t="s">
        <v>31</v>
      </c>
      <c r="W18" s="10" t="s">
        <v>31</v>
      </c>
      <c r="X18" s="10" t="s">
        <v>12</v>
      </c>
      <c r="Y18" s="10" t="s">
        <v>12</v>
      </c>
      <c r="Z18" s="22" t="s">
        <v>12</v>
      </c>
      <c r="AA18" s="32" t="s">
        <v>3</v>
      </c>
      <c r="AB18" s="24">
        <v>1</v>
      </c>
      <c r="AC18" s="24">
        <v>2</v>
      </c>
      <c r="AD18" s="24">
        <v>3</v>
      </c>
      <c r="AE18" s="24">
        <v>4</v>
      </c>
      <c r="AF18" s="24">
        <v>5</v>
      </c>
      <c r="AG18" s="24">
        <v>6</v>
      </c>
      <c r="AH18" s="24">
        <v>7</v>
      </c>
      <c r="AI18" s="25">
        <v>8</v>
      </c>
      <c r="AJ18" s="23" t="s">
        <v>4</v>
      </c>
      <c r="AK18" s="11" t="s">
        <v>5</v>
      </c>
      <c r="AL18" s="11" t="s">
        <v>6</v>
      </c>
      <c r="AM18" s="20" t="s">
        <v>7</v>
      </c>
      <c r="AN18" s="20" t="s">
        <v>10</v>
      </c>
      <c r="AO18" s="20" t="s">
        <v>8</v>
      </c>
    </row>
    <row r="19" spans="1:41" x14ac:dyDescent="0.25">
      <c r="A19" s="13" t="s">
        <v>18</v>
      </c>
      <c r="B19" s="12">
        <v>5713</v>
      </c>
      <c r="C19" s="12" t="s">
        <v>16</v>
      </c>
      <c r="D19" s="19" t="s">
        <v>17</v>
      </c>
      <c r="E19" s="28" t="s">
        <v>15</v>
      </c>
      <c r="F19" s="26">
        <v>97</v>
      </c>
      <c r="G19" s="26">
        <v>94</v>
      </c>
      <c r="H19" s="26">
        <v>91</v>
      </c>
      <c r="I19" s="26">
        <v>93</v>
      </c>
      <c r="J19" s="26">
        <v>90</v>
      </c>
      <c r="K19" s="26">
        <v>89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12">
        <f>COUNTIF(AB19:AI19,"&lt;&gt;0")</f>
        <v>6</v>
      </c>
      <c r="AB19" s="26">
        <f t="shared" ref="AB19:AB22" si="0">IF(ISERROR(LARGE($F19:$Z19,1)),"",LARGE($F19:$Z19,1))</f>
        <v>97</v>
      </c>
      <c r="AC19" s="26">
        <f t="shared" ref="AC19:AC22" si="1">IF(ISERROR(LARGE($F19:$Z19,2)),"",LARGE($F19:$Z19,2))</f>
        <v>94</v>
      </c>
      <c r="AD19" s="26">
        <f t="shared" ref="AD19:AD22" si="2">IF(ISERROR(LARGE($F19:$Z19,3)),"",LARGE($F19:$Z19,3))</f>
        <v>93</v>
      </c>
      <c r="AE19" s="26">
        <f t="shared" ref="AE19:AE22" si="3">IF(ISERROR(LARGE($F19:$Z19,4)),"",LARGE($F19:$Z19,4))</f>
        <v>91</v>
      </c>
      <c r="AF19" s="26">
        <f t="shared" ref="AF19:AF22" si="4">IF(ISERROR(LARGE($F19:$Z19,5)),"",LARGE($F19:$Z19,5))</f>
        <v>90</v>
      </c>
      <c r="AG19" s="26">
        <f t="shared" ref="AG19:AG22" si="5">IF(ISERROR(LARGE($F19:$Z19,6)),"",LARGE($F19:$Z19,6))</f>
        <v>89</v>
      </c>
      <c r="AH19" s="26">
        <f t="shared" ref="AH19:AH22" si="6">IF(ISERROR(LARGE($F19:$Z19,7)),"",LARGE($F19:$Z19,7))</f>
        <v>0</v>
      </c>
      <c r="AI19" s="26">
        <f t="shared" ref="AI19:AI22" si="7">IF(ISERROR(LARGE($F19:$Z19,8)),"",LARGE($F19:$Z19,8))</f>
        <v>0</v>
      </c>
      <c r="AJ19" s="26">
        <f>SUM(AB19:AI19)</f>
        <v>554</v>
      </c>
      <c r="AK19" s="31">
        <f>AJ19/AA19</f>
        <v>92.333333333333329</v>
      </c>
      <c r="AL19" s="26">
        <f>RANK(AK19,$AK$19:$AK$22,0)</f>
        <v>1</v>
      </c>
      <c r="AM19" s="20"/>
      <c r="AN19" s="15"/>
      <c r="AO19" s="14"/>
    </row>
    <row r="20" spans="1:41" x14ac:dyDescent="0.25">
      <c r="A20" s="13" t="s">
        <v>18</v>
      </c>
      <c r="B20" s="12">
        <v>6471</v>
      </c>
      <c r="C20" s="12" t="s">
        <v>35</v>
      </c>
      <c r="D20" s="19" t="s">
        <v>36</v>
      </c>
      <c r="E20" s="28" t="s">
        <v>15</v>
      </c>
      <c r="F20" s="26">
        <v>0</v>
      </c>
      <c r="G20" s="26">
        <v>0</v>
      </c>
      <c r="H20" s="26">
        <v>88</v>
      </c>
      <c r="I20" s="26">
        <v>0</v>
      </c>
      <c r="J20" s="26">
        <v>92</v>
      </c>
      <c r="K20" s="26">
        <v>91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12">
        <f>COUNTIF(AB20:AI20,"&lt;&gt;0")</f>
        <v>3</v>
      </c>
      <c r="AB20" s="26">
        <f t="shared" si="0"/>
        <v>92</v>
      </c>
      <c r="AC20" s="26">
        <f t="shared" si="1"/>
        <v>91</v>
      </c>
      <c r="AD20" s="26">
        <f t="shared" si="2"/>
        <v>88</v>
      </c>
      <c r="AE20" s="26">
        <f t="shared" si="3"/>
        <v>0</v>
      </c>
      <c r="AF20" s="26">
        <f t="shared" si="4"/>
        <v>0</v>
      </c>
      <c r="AG20" s="26">
        <f t="shared" si="5"/>
        <v>0</v>
      </c>
      <c r="AH20" s="26">
        <f t="shared" si="6"/>
        <v>0</v>
      </c>
      <c r="AI20" s="26">
        <f t="shared" si="7"/>
        <v>0</v>
      </c>
      <c r="AJ20" s="26">
        <f>SUM(AB20:AI20)</f>
        <v>271</v>
      </c>
      <c r="AK20" s="31">
        <f>AJ20/AA20</f>
        <v>90.333333333333329</v>
      </c>
      <c r="AL20" s="26">
        <f t="shared" ref="AL20:AL22" si="8">RANK(AK20,$AK$19:$AK$22,0)</f>
        <v>2</v>
      </c>
      <c r="AM20" s="20"/>
      <c r="AN20" s="15"/>
      <c r="AO20" s="14"/>
    </row>
    <row r="21" spans="1:41" x14ac:dyDescent="0.25">
      <c r="A21" s="13" t="s">
        <v>18</v>
      </c>
      <c r="B21" s="12">
        <v>6562</v>
      </c>
      <c r="C21" s="12" t="s">
        <v>9</v>
      </c>
      <c r="D21" s="19" t="s">
        <v>33</v>
      </c>
      <c r="E21" s="28" t="s">
        <v>15</v>
      </c>
      <c r="F21" s="26">
        <v>0</v>
      </c>
      <c r="G21" s="26">
        <v>0</v>
      </c>
      <c r="H21" s="26">
        <v>84</v>
      </c>
      <c r="I21" s="26">
        <v>85</v>
      </c>
      <c r="J21" s="26">
        <v>92</v>
      </c>
      <c r="K21" s="26">
        <v>82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12">
        <f>COUNTIF(AB21:AI21,"&lt;&gt;0")</f>
        <v>4</v>
      </c>
      <c r="AB21" s="26">
        <f t="shared" si="0"/>
        <v>92</v>
      </c>
      <c r="AC21" s="26">
        <f t="shared" si="1"/>
        <v>85</v>
      </c>
      <c r="AD21" s="26">
        <f t="shared" si="2"/>
        <v>84</v>
      </c>
      <c r="AE21" s="26">
        <f t="shared" si="3"/>
        <v>82</v>
      </c>
      <c r="AF21" s="26">
        <f t="shared" si="4"/>
        <v>0</v>
      </c>
      <c r="AG21" s="26">
        <f t="shared" si="5"/>
        <v>0</v>
      </c>
      <c r="AH21" s="26">
        <f t="shared" si="6"/>
        <v>0</v>
      </c>
      <c r="AI21" s="26">
        <f t="shared" si="7"/>
        <v>0</v>
      </c>
      <c r="AJ21" s="26">
        <f>SUM(AB21:AI21)</f>
        <v>343</v>
      </c>
      <c r="AK21" s="31">
        <f>AJ21/AA21</f>
        <v>85.75</v>
      </c>
      <c r="AL21" s="26">
        <f t="shared" si="8"/>
        <v>3</v>
      </c>
      <c r="AM21" s="20"/>
      <c r="AN21" s="15"/>
      <c r="AO21" s="14"/>
    </row>
    <row r="22" spans="1:41" x14ac:dyDescent="0.25">
      <c r="A22" s="13" t="s">
        <v>18</v>
      </c>
      <c r="B22" s="12">
        <v>2234</v>
      </c>
      <c r="C22" s="12" t="s">
        <v>9</v>
      </c>
      <c r="D22" s="19" t="s">
        <v>19</v>
      </c>
      <c r="E22" s="28" t="s">
        <v>34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75</v>
      </c>
      <c r="M22" s="26">
        <v>87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12">
        <f>COUNTIF(AB22:AI22,"&lt;&gt;0")</f>
        <v>2</v>
      </c>
      <c r="AB22" s="26">
        <f t="shared" si="0"/>
        <v>87</v>
      </c>
      <c r="AC22" s="26">
        <f t="shared" si="1"/>
        <v>75</v>
      </c>
      <c r="AD22" s="26">
        <f t="shared" si="2"/>
        <v>0</v>
      </c>
      <c r="AE22" s="26">
        <f t="shared" si="3"/>
        <v>0</v>
      </c>
      <c r="AF22" s="26">
        <f t="shared" si="4"/>
        <v>0</v>
      </c>
      <c r="AG22" s="26">
        <f t="shared" si="5"/>
        <v>0</v>
      </c>
      <c r="AH22" s="26">
        <f t="shared" si="6"/>
        <v>0</v>
      </c>
      <c r="AI22" s="26">
        <f t="shared" si="7"/>
        <v>0</v>
      </c>
      <c r="AJ22" s="26">
        <f>SUM(AB22:AI22)</f>
        <v>162</v>
      </c>
      <c r="AK22" s="31">
        <f>AJ22/AA22</f>
        <v>81</v>
      </c>
      <c r="AL22" s="26">
        <f t="shared" si="8"/>
        <v>4</v>
      </c>
      <c r="AM22" s="20"/>
      <c r="AN22" s="15"/>
      <c r="AO22" s="14"/>
    </row>
    <row r="23" spans="1:41" x14ac:dyDescent="0.25">
      <c r="A23" s="13"/>
      <c r="B23" s="12"/>
      <c r="C23" s="12"/>
      <c r="D23" s="19"/>
      <c r="E23" s="28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7"/>
      <c r="AL23" s="26"/>
      <c r="AM23" s="29"/>
      <c r="AN23" s="30"/>
      <c r="AO23" s="12"/>
    </row>
    <row r="24" spans="1:41" x14ac:dyDescent="0.25">
      <c r="A24" s="13"/>
      <c r="B24" s="12"/>
      <c r="C24" s="12"/>
      <c r="D24" s="19"/>
      <c r="E24" s="28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7"/>
      <c r="AL24" s="26"/>
      <c r="AM24" s="29"/>
      <c r="AN24" s="30"/>
      <c r="AO24" s="12"/>
    </row>
  </sheetData>
  <sortState xmlns:xlrd2="http://schemas.microsoft.com/office/spreadsheetml/2017/richdata2" ref="A19:AP19">
    <sortCondition ref="AL19"/>
  </sortState>
  <mergeCells count="6">
    <mergeCell ref="AA17:AI17"/>
    <mergeCell ref="A15:AO15"/>
    <mergeCell ref="A10:AO10"/>
    <mergeCell ref="A11:AO11"/>
    <mergeCell ref="A12:AO12"/>
    <mergeCell ref="A13:AO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4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Kalell</dc:creator>
  <cp:lastModifiedBy>Sarah Kalell</cp:lastModifiedBy>
  <cp:lastPrinted>2026-08-12T12:03:02Z</cp:lastPrinted>
  <dcterms:created xsi:type="dcterms:W3CDTF">2025-10-16T06:55:48Z</dcterms:created>
  <dcterms:modified xsi:type="dcterms:W3CDTF">2026-09-12T06:29:19Z</dcterms:modified>
</cp:coreProperties>
</file>