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Clay\Clay Workbooks\2007 Workbooks\"/>
    </mc:Choice>
  </mc:AlternateContent>
  <xr:revisionPtr revIDLastSave="0" documentId="8_{3C24F5BA-0C61-4C0A-BFE4-63353A6997F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Calculator" sheetId="1" r:id="rId1"/>
  </sheets>
  <externalReferences>
    <externalReference r:id="rId2"/>
  </externalReferences>
  <definedNames>
    <definedName name="CTSASAformula">Calculator!$F$7:$L$7</definedName>
    <definedName name="Currentformula">Calculator!$F$6:$L$6</definedName>
    <definedName name="DarteComp">Calculator!$B$2</definedName>
    <definedName name="DateComp">[1]Master!$E$5</definedName>
    <definedName name="Internationalformula">Calculator!$F$8:$L$8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J8" i="1"/>
  <c r="J7" i="1"/>
  <c r="F7" i="1"/>
  <c r="L4" i="1"/>
  <c r="L8" i="1" s="1"/>
  <c r="K4" i="1"/>
  <c r="K7" i="1" s="1"/>
  <c r="K6" i="1" s="1"/>
  <c r="I4" i="1"/>
  <c r="I8" i="1" s="1"/>
  <c r="H4" i="1"/>
  <c r="H8" i="1" s="1"/>
  <c r="G4" i="1"/>
  <c r="G8" i="1" s="1"/>
  <c r="G7" i="1"/>
  <c r="G6" i="1" s="1"/>
  <c r="H7" i="1"/>
  <c r="H6" i="1" s="1"/>
  <c r="J4" i="1"/>
  <c r="C6" i="1"/>
  <c r="F6" i="1" l="1"/>
  <c r="J6" i="1"/>
  <c r="K8" i="1"/>
  <c r="L7" i="1"/>
  <c r="L6" i="1" s="1"/>
  <c r="I7" i="1"/>
  <c r="I6" i="1" s="1"/>
</calcChain>
</file>

<file path=xl/sharedStrings.xml><?xml version="1.0" encoding="utf-8"?>
<sst xmlns="http://schemas.openxmlformats.org/spreadsheetml/2006/main" count="34" uniqueCount="33">
  <si>
    <t>DOB</t>
  </si>
  <si>
    <t>Age</t>
  </si>
  <si>
    <t>__</t>
  </si>
  <si>
    <t>As</t>
  </si>
  <si>
    <t>ATA</t>
  </si>
  <si>
    <t>DTL</t>
  </si>
  <si>
    <t>NSSA</t>
  </si>
  <si>
    <t>Olympic</t>
  </si>
  <si>
    <t>V</t>
  </si>
  <si>
    <t>Birthday</t>
  </si>
  <si>
    <t>L</t>
  </si>
  <si>
    <t>S</t>
  </si>
  <si>
    <t>Ct</t>
  </si>
  <si>
    <t>J</t>
  </si>
  <si>
    <t>SV</t>
  </si>
  <si>
    <t>Instructions</t>
  </si>
  <si>
    <t>Date - 1st day of Competition</t>
  </si>
  <si>
    <t>FITASC</t>
  </si>
  <si>
    <t>Eng Sport</t>
  </si>
  <si>
    <t>5 Stand</t>
  </si>
  <si>
    <t>Enter the competition date and your date of birth in the red bordered cells</t>
  </si>
  <si>
    <t>M</t>
  </si>
  <si>
    <t>Ms</t>
  </si>
  <si>
    <t>Your age will be caklculated as at the date of the Competition</t>
  </si>
  <si>
    <t>2  on the date above the discipline based on that discipline rule</t>
  </si>
  <si>
    <t>1.  on the date of the competition for each discipline if it states Birthday above the Discipline.</t>
  </si>
  <si>
    <t>CTSASA Categories</t>
  </si>
  <si>
    <t>International Categories</t>
  </si>
  <si>
    <t>You can only enter data in the white cells with the red borders</t>
  </si>
  <si>
    <t>In the drop-down select the formula you want to use - CTSASA Competition or International - this affects Colt categories</t>
  </si>
  <si>
    <t>Your Category will be calculated as to what it will be based on your age and date reference for the Discipline</t>
  </si>
  <si>
    <t>If you select "L" under the "As" cell then the category will remain "L" for Ladies for all disciplines except ATA</t>
  </si>
  <si>
    <t>Copyright  Brian Black     C:  +27 (0)82 517 5710   E:  brian@acute.co.za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</si>
</sst>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7" xfId="0" applyFont="1" applyBorder="1" applyAlignment="1" applyProtection="1">
      <alignment horizontal="center"/>
      <protection locked="0"/>
    </xf>
    <xf numFmtId="15" fontId="5" fillId="0" borderId="7" xfId="0" applyNumberFormat="1" applyFont="1" applyBorder="1" applyAlignment="1" applyProtection="1">
      <alignment horizontal="center"/>
      <protection locked="0"/>
    </xf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0" xfId="0" applyBorder="1"/>
    <xf numFmtId="0" fontId="0" fillId="0" borderId="0" xfId="0" applyProtection="1">
      <protection locked="0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5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shrinkToFit="1"/>
    </xf>
    <xf numFmtId="15" fontId="2" fillId="3" borderId="6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</dxfs>
  <tableStyles count="0" defaultTableStyle="TableStyleMedium2" defaultPivotStyle="PivotStyleLight16"/>
  <colors>
    <mruColors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16" fmlaLink="$AA$5" fmlaRange="$AA$3:$AA$4" sel="2" val="0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212541</xdr:colOff>
      <xdr:row>0</xdr:row>
      <xdr:rowOff>38100</xdr:rowOff>
    </xdr:from>
    <xdr:ext cx="3330759" cy="52387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51116" y="38100"/>
          <a:ext cx="3330759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0">
              <a:ln w="22225"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  <a:solidFill>
                <a:srgbClr val="ECF5E7"/>
              </a:solidFill>
              <a:effectLst/>
            </a:rPr>
            <a:t>Category Calculator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85725</xdr:rowOff>
        </xdr:from>
        <xdr:to>
          <xdr:col>4</xdr:col>
          <xdr:colOff>114300</xdr:colOff>
          <xdr:row>3</xdr:row>
          <xdr:rowOff>85725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an%20Balck/Dropbox/Clay%20Workbooks/2007%20Workbooks/Entry%20200%20Ver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Sheet"/>
      <sheetName val="Master"/>
      <sheetName val="Entries"/>
      <sheetName val="Accounts"/>
      <sheetName val="Log"/>
      <sheetName val="Details of Entrant"/>
      <sheetName val="Special Requests"/>
      <sheetName val="Statistics"/>
      <sheetName val="Receipt"/>
      <sheetName val="Membership"/>
      <sheetName val="ATATrap"/>
      <sheetName val="DTL"/>
      <sheetName val="NSSAskeet"/>
      <sheetName val="UT"/>
      <sheetName val="5Stand"/>
      <sheetName val="EnglishSporting"/>
      <sheetName val="FITASCSporting"/>
      <sheetName val="Compak"/>
      <sheetName val="OlympicTrap"/>
    </sheetNames>
    <sheetDataSet>
      <sheetData sheetId="0" refreshError="1"/>
      <sheetData sheetId="1" refreshError="1">
        <row r="5">
          <cell r="E5">
            <v>42308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19"/>
  <sheetViews>
    <sheetView showGridLines="0" showRowColHeaders="0" tabSelected="1" workbookViewId="0">
      <selection activeCell="B2" sqref="B2"/>
    </sheetView>
  </sheetViews>
  <sheetFormatPr defaultRowHeight="12.75" x14ac:dyDescent="0.2"/>
  <cols>
    <col min="1" max="1" width="4.42578125" customWidth="1"/>
    <col min="2" max="2" width="14.85546875" bestFit="1" customWidth="1"/>
    <col min="3" max="3" width="6.140625" customWidth="1"/>
    <col min="4" max="4" width="3.42578125" customWidth="1"/>
    <col min="5" max="5" width="4.28515625" customWidth="1"/>
    <col min="6" max="6" width="12.7109375" customWidth="1"/>
    <col min="7" max="7" width="11.7109375" customWidth="1"/>
    <col min="8" max="8" width="15.42578125" bestFit="1" customWidth="1"/>
    <col min="9" max="9" width="17.85546875" bestFit="1" customWidth="1"/>
    <col min="10" max="10" width="13.42578125" customWidth="1"/>
    <col min="11" max="11" width="13.7109375" bestFit="1" customWidth="1"/>
    <col min="12" max="12" width="14.42578125" bestFit="1" customWidth="1"/>
  </cols>
  <sheetData>
    <row r="1" spans="2:27" ht="13.5" thickBot="1" x14ac:dyDescent="0.25"/>
    <row r="2" spans="2:27" ht="19.5" thickBot="1" x14ac:dyDescent="0.35">
      <c r="B2" s="2">
        <v>44576</v>
      </c>
      <c r="C2" s="3" t="s">
        <v>16</v>
      </c>
    </row>
    <row r="3" spans="2:27" ht="18.75" x14ac:dyDescent="0.3">
      <c r="B3" s="4"/>
      <c r="C3" s="3"/>
      <c r="S3" s="5" t="s">
        <v>10</v>
      </c>
      <c r="AA3" t="s">
        <v>26</v>
      </c>
    </row>
    <row r="4" spans="2:27" ht="19.5" thickBot="1" x14ac:dyDescent="0.35">
      <c r="B4" s="6"/>
      <c r="C4" s="6"/>
      <c r="D4" s="6"/>
      <c r="E4" s="6"/>
      <c r="F4" s="20" t="s">
        <v>9</v>
      </c>
      <c r="G4" s="21">
        <f>DATE(YEAR(DarteComp),1,1)</f>
        <v>44562</v>
      </c>
      <c r="H4" s="21">
        <f>DATE(YEAR(DarteComp),1,1)</f>
        <v>44562</v>
      </c>
      <c r="I4" s="21">
        <f>DATE(YEAR(DarteComp),12,31)</f>
        <v>44926</v>
      </c>
      <c r="J4" s="21">
        <f>DATE(YEAR(DarteComp),1,1)</f>
        <v>44562</v>
      </c>
      <c r="K4" s="21">
        <f>DATE(YEAR(DarteComp),12,31)</f>
        <v>44926</v>
      </c>
      <c r="L4" s="21">
        <f>DATE(YEAR(DarteComp),12,31)</f>
        <v>44926</v>
      </c>
      <c r="S4" s="5" t="s">
        <v>12</v>
      </c>
      <c r="AA4" t="s">
        <v>27</v>
      </c>
    </row>
    <row r="5" spans="2:27" ht="18.75" thickBot="1" x14ac:dyDescent="0.3">
      <c r="B5" s="18" t="s">
        <v>0</v>
      </c>
      <c r="C5" s="19" t="s">
        <v>1</v>
      </c>
      <c r="D5" s="7" t="s">
        <v>2</v>
      </c>
      <c r="E5" s="17" t="s">
        <v>3</v>
      </c>
      <c r="F5" s="22" t="s">
        <v>4</v>
      </c>
      <c r="G5" s="23" t="s">
        <v>5</v>
      </c>
      <c r="H5" s="23" t="s">
        <v>18</v>
      </c>
      <c r="I5" s="23" t="s">
        <v>17</v>
      </c>
      <c r="J5" s="23" t="s">
        <v>6</v>
      </c>
      <c r="K5" s="23" t="s">
        <v>19</v>
      </c>
      <c r="L5" s="19" t="s">
        <v>7</v>
      </c>
      <c r="S5" s="5" t="s">
        <v>13</v>
      </c>
      <c r="AA5" s="13">
        <v>2</v>
      </c>
    </row>
    <row r="6" spans="2:27" ht="19.5" thickBot="1" x14ac:dyDescent="0.35">
      <c r="B6" s="2">
        <v>24463</v>
      </c>
      <c r="C6" s="14">
        <f>IF(B6="","",IF(B6="","",DATEDIF(B6,DarteComp,"y")))</f>
        <v>55</v>
      </c>
      <c r="D6" s="6"/>
      <c r="E6" s="1" t="s">
        <v>10</v>
      </c>
      <c r="F6" s="15" t="str">
        <f>IF($AA$5=1,F7,F8)</f>
        <v>L2</v>
      </c>
      <c r="G6" s="16" t="str">
        <f t="shared" ref="G6:I6" si="0">IF($AA$5=1,G7,G8)</f>
        <v>L</v>
      </c>
      <c r="H6" s="16" t="str">
        <f t="shared" si="0"/>
        <v>L</v>
      </c>
      <c r="I6" s="16" t="str">
        <f t="shared" si="0"/>
        <v>L</v>
      </c>
      <c r="J6" s="16" t="str">
        <f t="shared" ref="J6" si="1">IF($AA$5=1,J7,J8)</f>
        <v>L</v>
      </c>
      <c r="K6" s="16" t="str">
        <f t="shared" ref="K6" si="2">IF($AA$5=1,K7,K8)</f>
        <v>L</v>
      </c>
      <c r="L6" s="16" t="str">
        <f t="shared" ref="L6" si="3">IF($AA$5=1,L7,L8)</f>
        <v>L</v>
      </c>
      <c r="S6" s="5" t="s">
        <v>11</v>
      </c>
    </row>
    <row r="7" spans="2:27" ht="15.75" x14ac:dyDescent="0.25">
      <c r="B7" s="24"/>
      <c r="C7" s="24"/>
      <c r="D7" s="24"/>
      <c r="E7" s="24"/>
      <c r="F7" s="8" t="str">
        <f>IF($B$6="","",IF($E$6="L",IF(DATEDIF($B$6,DarteComp,"y")&lt;55,"L1","L2"),IF(DATEDIF($B$6,DarteComp,"y")&lt;15,"Ct",IF(DATEDIF($B$6,DarteComp,"y")&lt;18,"J",IF(DATEDIF($B$6,DarteComp,"y")&lt;65,"S",IF(DATEDIF($B$6,DarteComp,"y")&lt;70,"V","SV"))))))</f>
        <v>L2</v>
      </c>
      <c r="G7" s="8" t="str">
        <f>IF($B$6="","",IF($E$6="L","L",IF(DATEDIF($B$6,DarteComp,"y")&lt;15,"Ct",IF(DATEDIF($B$6,$G$4,"y")&lt;21,"J",IF(DATEDIF($B$6,$G$4,"y")&lt;55,"S",IF(DATEDIF($B$6,$G$4,"y")&lt;65,"V","SV"))))))</f>
        <v>L</v>
      </c>
      <c r="H7" s="8" t="str">
        <f>IF($B$6="","",IF($E$6="L","L",IF(DATEDIF($B$6,DarteComp,"y")&lt;15,"Ct",IF(DATEDIF($B$6,$H$4,"y")&lt;21,"J",IF(DATEDIF($B$6,$H$4,"y")&lt;55,"S",IF(DATEDIF($B$6,$H$4,"y")&lt;65,"V","SV"))))))</f>
        <v>L</v>
      </c>
      <c r="I7" s="8" t="str">
        <f>IF($B$6="","",IF($E$6="L","L",IF(DATEDIF($B$6,DarteComp,"y")&lt;15,"Ct",IF(DATEDIF($B$6,$I$4,"y")&lt;21,"J",IF(DATEDIF($B$6,$I$4,"y")&lt;56,"M",IF(DATEDIF($B$6,$I$4,"y")&lt;66,"S",IF(DATEDIF($B$6,$I$4,"y")&lt;73,"V","Ms")))))))</f>
        <v>L</v>
      </c>
      <c r="J7" s="8" t="str">
        <f>IF($B$6="","",IF($E$6="L","L",IF(DATEDIF($B$6,$J$4,"y")&lt;14,"Ct",IF(DATEDIF($B$6,$J$4,"y")&lt;18,"J",IF(DATEDIF($B$6,$J$4,"y")&lt;60,"S",IF(DATEDIF($B$6,$J$4,"y")&lt;70,"V","SV"))))))</f>
        <v>L</v>
      </c>
      <c r="K7" s="8" t="str">
        <f>IF($B$6="","",IF($E$6="L","L",IF(DATEDIF($B$6,$K$4,"y")&lt;21,"J",IF(DATEDIF($B7,$K$4,"y")&lt;=55,"S",IF(DATEDIF($B$6,$K$4,"y")&lt;=65,"V","SV")))))</f>
        <v>L</v>
      </c>
      <c r="L7" s="8" t="str">
        <f>IF($B$6="","",IF($E$6="L","L",IF(DATEDIF($B$6,$L$4,"y")&lt;21,"J",IF(DATEDIF($B$6,$L$4,"y")&lt;=55,"V","S"))))</f>
        <v>L</v>
      </c>
      <c r="S7" s="5" t="s">
        <v>8</v>
      </c>
    </row>
    <row r="8" spans="2:27" ht="15.75" x14ac:dyDescent="0.25">
      <c r="B8" s="24"/>
      <c r="C8" s="24"/>
      <c r="D8" s="24"/>
      <c r="E8" s="24"/>
      <c r="F8" s="8" t="str">
        <f>IF($B$6="","",IF($E$6="L",IF(DATEDIF($B$6,DarteComp,"y")&lt;55,"L1","L2"),IF(DATEDIF($B$6,DarteComp,"y")&lt;15,"Ct",IF(DATEDIF($B$6,DarteComp,"y")&lt;18,"J",IF(DATEDIF($B$6,DarteComp,"y")&lt;65,"S",IF(DATEDIF($B$6,DarteComp,"y")&lt;70,"V","SV"))))))</f>
        <v>L2</v>
      </c>
      <c r="G8" s="8" t="str">
        <f>IF($B$6="","",IF($E$6="L","L",IF(DATEDIF($B$6,$G$4,"y")&lt;21,"J",IF(DATEDIF($B$6,$G$4,"y")&lt;55,"S",IF(DATEDIF($B$6,$G$4,"y")&lt;65,"V","SV")))))</f>
        <v>L</v>
      </c>
      <c r="H8" s="8" t="str">
        <f>IF($B$6="","",IF($E$6="L","L",IF(DATEDIF($B$6,$H$4,"y")&lt;21,"J",IF(DATEDIF($B$6,$H$4,"y")&lt;55,"S",IF(DATEDIF($B$6,$H$4,"y")&lt;65,"V","SV")))))</f>
        <v>L</v>
      </c>
      <c r="I8" s="8" t="str">
        <f>IF($B$6="","",IF($E$6="L","L",IF(DATEDIF($B$6,$I$4,"y")&lt;=21,"J",IF(DATEDIF($B$6,$I$4,"y")&lt;=55,"M",IF(DATEDIF($B$6,$I$4,"y")&lt;=65,"S",IF(DATEDIF($B$6,$I$4,"y")&lt;=72,"V","Ms"))))))</f>
        <v>L</v>
      </c>
      <c r="J8" s="8" t="str">
        <f>IF($B$6="","",IF($E$6="L","L",IF(DATEDIF($B$6,$J$4,"y")&lt;14,"Ct",IF(DATEDIF($B$6,$J$4,"y")&lt;18,"J",IF(DATEDIF($B$6,$J$4,"y")&lt;60,"S",IF(DATEDIF($B$6,$J$4,"y")&lt;70,"V","SV"))))))</f>
        <v>L</v>
      </c>
      <c r="K8" s="8" t="str">
        <f>IF($B$6="","",IF($E$6="L","L",IF(DATEDIF($B$6,$I$4,"y")&lt;21,"J",IF(DATEDIF($B8,$I$4,"y")&lt;=55,"S",IF(DATEDIF($B$6,$I$4,"y")&lt;=65,"V","SV")))))</f>
        <v>L</v>
      </c>
      <c r="L8" s="8" t="str">
        <f>IF($B$6="","",IF($E$6="L","L",IF(DATEDIF($B$6,$L$4,"y")&lt;21,"J",IF(DATEDIF($B$6,$L$4,"y")&lt;=55,"V","S"))))</f>
        <v>L</v>
      </c>
      <c r="S8" s="5" t="s">
        <v>14</v>
      </c>
    </row>
    <row r="9" spans="2:27" ht="15.75" x14ac:dyDescent="0.25">
      <c r="B9" s="9" t="s">
        <v>15</v>
      </c>
      <c r="S9" s="5" t="s">
        <v>21</v>
      </c>
    </row>
    <row r="10" spans="2:27" ht="15.75" x14ac:dyDescent="0.25">
      <c r="B10" s="10" t="s">
        <v>28</v>
      </c>
      <c r="S10" s="5" t="s">
        <v>22</v>
      </c>
    </row>
    <row r="11" spans="2:27" ht="15.75" x14ac:dyDescent="0.25">
      <c r="B11" s="10" t="s">
        <v>29</v>
      </c>
    </row>
    <row r="12" spans="2:27" ht="15.75" x14ac:dyDescent="0.25">
      <c r="B12" s="10" t="s">
        <v>20</v>
      </c>
    </row>
    <row r="13" spans="2:27" ht="15.75" x14ac:dyDescent="0.25">
      <c r="B13" s="10" t="s">
        <v>23</v>
      </c>
    </row>
    <row r="14" spans="2:27" ht="15.75" x14ac:dyDescent="0.25">
      <c r="B14" s="10" t="s">
        <v>30</v>
      </c>
    </row>
    <row r="15" spans="2:27" ht="15.75" x14ac:dyDescent="0.25">
      <c r="B15" s="10" t="s">
        <v>25</v>
      </c>
    </row>
    <row r="16" spans="2:27" ht="15.75" x14ac:dyDescent="0.25">
      <c r="B16" s="11" t="s">
        <v>24</v>
      </c>
    </row>
    <row r="17" spans="2:8" ht="15.75" x14ac:dyDescent="0.25">
      <c r="B17" s="10" t="s">
        <v>31</v>
      </c>
    </row>
    <row r="18" spans="2:8" x14ac:dyDescent="0.2">
      <c r="B18" s="12"/>
      <c r="C18" s="12"/>
      <c r="D18" s="12"/>
      <c r="E18" s="12"/>
      <c r="F18" s="12"/>
      <c r="G18" s="12"/>
      <c r="H18" s="12"/>
    </row>
    <row r="19" spans="2:8" x14ac:dyDescent="0.2">
      <c r="B19" t="s">
        <v>32</v>
      </c>
    </row>
  </sheetData>
  <sheetProtection algorithmName="SHA-512" hashValue="OiAVf7dD8MpOkcdyE2iNXNmneLLRPQFzyebELN5yAyIpVpUMzYk4/X0gNmd/Ut+qA/qJD7vmSvBF3cIP+R001g==" saltValue="HZJUpl9S4HtO3pTio2XeJA==" spinCount="100000" sheet="1" selectLockedCells="1"/>
  <conditionalFormatting sqref="E6:L6">
    <cfRule type="cellIs" dxfId="2" priority="4" stopIfTrue="1" operator="equal">
      <formula>"J"</formula>
    </cfRule>
    <cfRule type="cellIs" dxfId="1" priority="5" stopIfTrue="1" operator="equal">
      <formula>"V"</formula>
    </cfRule>
    <cfRule type="cellIs" dxfId="0" priority="6" stopIfTrue="1" operator="notEqual">
      <formula>"S"</formula>
    </cfRule>
  </conditionalFormatting>
  <dataValidations count="1">
    <dataValidation type="list" allowBlank="1" showInputMessage="1" showErrorMessage="1" errorTitle="Error" error="Select from the drop down list" sqref="E6" xr:uid="{00000000-0002-0000-0000-000000000000}">
      <formula1>$S$3:$S$10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85725</xdr:rowOff>
                  </from>
                  <to>
                    <xdr:col>4</xdr:col>
                    <xdr:colOff>114300</xdr:colOff>
                    <xdr:row>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Calculator</vt:lpstr>
      <vt:lpstr>CTSASAformula</vt:lpstr>
      <vt:lpstr>Currentformula</vt:lpstr>
      <vt:lpstr>DarteComp</vt:lpstr>
      <vt:lpstr>Internationalformula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Black</dc:creator>
  <cp:lastModifiedBy>Brian Black</cp:lastModifiedBy>
  <dcterms:created xsi:type="dcterms:W3CDTF">2015-12-15T16:12:32Z</dcterms:created>
  <dcterms:modified xsi:type="dcterms:W3CDTF">2024-03-05T08:10:11Z</dcterms:modified>
</cp:coreProperties>
</file>